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0225"/>
  <workbookPr autoCompressPictures="0"/>
  <bookViews>
    <workbookView xWindow="0" yWindow="0" windowWidth="17980" windowHeight="11620"/>
  </bookViews>
  <sheets>
    <sheet name="Sport Cruiser WB Calculator" sheetId="3" r:id="rId1"/>
  </sheets>
  <definedNames>
    <definedName name="_xlnm.Print_Area" localSheetId="0">'Sport Cruiser WB Calculator'!$A$1:$R$34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1" i="3" l="1"/>
  <c r="U20" i="3"/>
  <c r="G9" i="3"/>
  <c r="G10" i="3"/>
  <c r="G11" i="3"/>
  <c r="G12" i="3"/>
  <c r="G13" i="3"/>
  <c r="G7" i="3"/>
  <c r="B31" i="3"/>
  <c r="B21" i="3"/>
  <c r="D8" i="3"/>
  <c r="G8" i="3"/>
  <c r="B20" i="3"/>
  <c r="D20" i="3"/>
  <c r="B24" i="3"/>
  <c r="W20" i="3"/>
  <c r="B25" i="3"/>
  <c r="D25" i="3"/>
  <c r="D24" i="3"/>
  <c r="V20" i="3"/>
  <c r="V21" i="3"/>
  <c r="W21" i="3"/>
</calcChain>
</file>

<file path=xl/sharedStrings.xml><?xml version="1.0" encoding="utf-8"?>
<sst xmlns="http://schemas.openxmlformats.org/spreadsheetml/2006/main" count="34" uniqueCount="33">
  <si>
    <t>Aircraft</t>
  </si>
  <si>
    <t>Fuel STTO</t>
  </si>
  <si>
    <t>Planned Flight Time</t>
  </si>
  <si>
    <t>Planned Fuel Burn Rate</t>
  </si>
  <si>
    <t>Fuel Burned</t>
  </si>
  <si>
    <t>Max Gross Weight</t>
  </si>
  <si>
    <t>Empty Weight</t>
  </si>
  <si>
    <t>Aft CG Limit</t>
  </si>
  <si>
    <t>Fwd CG Limit</t>
  </si>
  <si>
    <t>Enter values in the blue shaded areas below</t>
  </si>
  <si>
    <t>Weight</t>
  </si>
  <si>
    <t>Arm</t>
  </si>
  <si>
    <t>Moment</t>
  </si>
  <si>
    <t>Takeoff</t>
  </si>
  <si>
    <t>Landing</t>
  </si>
  <si>
    <t>WARNING: If the Fuel Burned box to the left is shaded in red then  replan flight.</t>
  </si>
  <si>
    <t>30 minutes of fuel reserve</t>
  </si>
  <si>
    <t>Yposn</t>
  </si>
  <si>
    <t>Xpson</t>
  </si>
  <si>
    <t>Label</t>
  </si>
  <si>
    <t>Chart Data</t>
  </si>
  <si>
    <t>Sport Cruiser Weight &amp; Balance</t>
  </si>
  <si>
    <t>CG (% MAC)</t>
  </si>
  <si>
    <t>Wing Locker 1 (22 max)</t>
  </si>
  <si>
    <t>Wing Locker 2 (22 max)</t>
  </si>
  <si>
    <t>Fuel (30 gal max)</t>
  </si>
  <si>
    <t>Rear Baggage (40 max)</t>
  </si>
  <si>
    <t>Pilot(253 max)</t>
  </si>
  <si>
    <t>Passenger (253 max)</t>
  </si>
  <si>
    <t>Fuel Reserve + Unusable</t>
  </si>
  <si>
    <t>WARNING: If the Weight and CG boxes to the left are not green, the values are out of limits.</t>
  </si>
  <si>
    <t>Normal Envelope</t>
  </si>
  <si>
    <t>Fuel Available for Flight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</si>
</sst>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\ &quot;lb&quot;"/>
    <numFmt numFmtId="165" formatCode="0.0\ &quot;gal =&quot;"/>
    <numFmt numFmtId="166" formatCode="0.0\ &quot;gal&quot;"/>
    <numFmt numFmtId="167" formatCode="0.0\ &quot;hrs&quot;"/>
    <numFmt numFmtId="168" formatCode="0.0\ &quot;gal/hr&quot;"/>
    <numFmt numFmtId="169" formatCode="0.00\ &quot;in&quot;"/>
    <numFmt numFmtId="170" formatCode="0.00\ &quot;% MAC&quot;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10"/>
      <name val="Arial"/>
      <family val="2"/>
    </font>
    <font>
      <b/>
      <sz val="9"/>
      <color theme="1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slantDashDot">
        <color auto="1"/>
      </left>
      <right/>
      <top style="slantDashDot">
        <color auto="1"/>
      </top>
      <bottom style="slantDashDot">
        <color auto="1"/>
      </bottom>
      <diagonal/>
    </border>
    <border>
      <left/>
      <right/>
      <top style="slantDashDot">
        <color auto="1"/>
      </top>
      <bottom style="slantDashDot">
        <color auto="1"/>
      </bottom>
      <diagonal/>
    </border>
    <border>
      <left/>
      <right style="slantDashDot">
        <color auto="1"/>
      </right>
      <top style="slantDashDot">
        <color auto="1"/>
      </top>
      <bottom style="slantDashDot">
        <color auto="1"/>
      </bottom>
      <diagonal/>
    </border>
    <border>
      <left style="mediumDashDot">
        <color rgb="FFFF0000"/>
      </left>
      <right/>
      <top style="mediumDashDot">
        <color rgb="FFFF0000"/>
      </top>
      <bottom/>
      <diagonal/>
    </border>
    <border>
      <left/>
      <right/>
      <top style="mediumDashDot">
        <color rgb="FFFF0000"/>
      </top>
      <bottom/>
      <diagonal/>
    </border>
    <border>
      <left/>
      <right style="mediumDashDot">
        <color rgb="FFFF0000"/>
      </right>
      <top style="mediumDashDot">
        <color rgb="FFFF0000"/>
      </top>
      <bottom/>
      <diagonal/>
    </border>
    <border>
      <left style="mediumDashDot">
        <color rgb="FFFF0000"/>
      </left>
      <right/>
      <top/>
      <bottom/>
      <diagonal/>
    </border>
    <border>
      <left/>
      <right style="mediumDashDot">
        <color rgb="FFFF0000"/>
      </right>
      <top/>
      <bottom/>
      <diagonal/>
    </border>
    <border>
      <left style="mediumDashDot">
        <color rgb="FFFF0000"/>
      </left>
      <right/>
      <top/>
      <bottom style="mediumDashDot">
        <color rgb="FFFF0000"/>
      </bottom>
      <diagonal/>
    </border>
    <border>
      <left/>
      <right/>
      <top/>
      <bottom style="mediumDashDot">
        <color rgb="FFFF0000"/>
      </bottom>
      <diagonal/>
    </border>
    <border>
      <left/>
      <right style="mediumDashDot">
        <color rgb="FFFF0000"/>
      </right>
      <top/>
      <bottom style="mediumDashDot">
        <color rgb="FFFF0000"/>
      </bottom>
      <diagonal/>
    </border>
    <border>
      <left style="mediumDashDot">
        <color rgb="FFFF0000"/>
      </left>
      <right/>
      <top style="mediumDashDot">
        <color rgb="FFFF0000"/>
      </top>
      <bottom style="mediumDashDot">
        <color rgb="FFFF0000"/>
      </bottom>
      <diagonal/>
    </border>
    <border>
      <left/>
      <right/>
      <top style="mediumDashDot">
        <color rgb="FFFF0000"/>
      </top>
      <bottom style="mediumDashDot">
        <color rgb="FFFF0000"/>
      </bottom>
      <diagonal/>
    </border>
    <border>
      <left/>
      <right style="mediumDashDot">
        <color rgb="FFFF0000"/>
      </right>
      <top style="mediumDashDot">
        <color rgb="FFFF0000"/>
      </top>
      <bottom style="mediumDashDot">
        <color rgb="FFFF0000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167" fontId="1" fillId="2" borderId="1" xfId="0" applyNumberFormat="1" applyFont="1" applyFill="1" applyBorder="1" applyAlignment="1">
      <alignment horizontal="center"/>
    </xf>
    <xf numFmtId="168" fontId="1" fillId="2" borderId="1" xfId="0" applyNumberFormat="1" applyFont="1" applyFill="1" applyBorder="1" applyAlignment="1">
      <alignment horizontal="center"/>
    </xf>
    <xf numFmtId="165" fontId="1" fillId="0" borderId="0" xfId="0" applyNumberFormat="1" applyFont="1"/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/>
    <xf numFmtId="0" fontId="1" fillId="0" borderId="13" xfId="0" applyFont="1" applyBorder="1"/>
    <xf numFmtId="165" fontId="1" fillId="2" borderId="16" xfId="0" applyNumberFormat="1" applyFont="1" applyFill="1" applyBorder="1" applyAlignment="1">
      <alignment horizontal="right"/>
    </xf>
    <xf numFmtId="2" fontId="1" fillId="0" borderId="8" xfId="0" applyNumberFormat="1" applyFont="1" applyBorder="1"/>
    <xf numFmtId="2" fontId="1" fillId="0" borderId="10" xfId="0" applyNumberFormat="1" applyFont="1" applyBorder="1"/>
    <xf numFmtId="2" fontId="1" fillId="0" borderId="11" xfId="0" applyNumberFormat="1" applyFont="1" applyBorder="1"/>
    <xf numFmtId="2" fontId="1" fillId="0" borderId="12" xfId="0" applyNumberFormat="1" applyFont="1" applyBorder="1"/>
    <xf numFmtId="2" fontId="1" fillId="0" borderId="15" xfId="0" applyNumberFormat="1" applyFont="1" applyBorder="1"/>
    <xf numFmtId="169" fontId="1" fillId="0" borderId="0" xfId="0" applyNumberFormat="1" applyFont="1"/>
    <xf numFmtId="2" fontId="1" fillId="0" borderId="0" xfId="0" applyNumberFormat="1" applyFont="1"/>
    <xf numFmtId="1" fontId="1" fillId="0" borderId="0" xfId="0" applyNumberFormat="1" applyFont="1"/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70" fontId="1" fillId="0" borderId="13" xfId="0" applyNumberFormat="1" applyFont="1" applyBorder="1" applyAlignment="1">
      <alignment horizontal="center"/>
    </xf>
    <xf numFmtId="170" fontId="1" fillId="0" borderId="14" xfId="0" applyNumberFormat="1" applyFont="1" applyBorder="1" applyAlignment="1">
      <alignment horizontal="center"/>
    </xf>
    <xf numFmtId="170" fontId="1" fillId="0" borderId="15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70" fontId="1" fillId="0" borderId="11" xfId="0" applyNumberFormat="1" applyFont="1" applyBorder="1" applyAlignment="1">
      <alignment horizontal="center"/>
    </xf>
    <xf numFmtId="170" fontId="1" fillId="0" borderId="0" xfId="0" applyNumberFormat="1" applyFont="1" applyBorder="1" applyAlignment="1">
      <alignment horizontal="center"/>
    </xf>
    <xf numFmtId="170" fontId="1" fillId="0" borderId="12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12">
    <dxf>
      <font>
        <color theme="9" tint="-0.499984740745262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84740745262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84740745262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84740745262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84740745262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C0006"/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'Sport Cruiser WB Calculator'!$A$2</c:f>
          <c:strCache>
            <c:ptCount val="1"/>
            <c:pt idx="0">
              <c:v>Sport Cruiser Weight &amp; Balance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Normal Envelope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'Sport Cruiser WB Calculator'!$V$5:$V$9</c:f>
              <c:numCache>
                <c:formatCode>0.00</c:formatCode>
                <c:ptCount val="5"/>
                <c:pt idx="0">
                  <c:v>28.0</c:v>
                </c:pt>
                <c:pt idx="1">
                  <c:v>28.0</c:v>
                </c:pt>
                <c:pt idx="2">
                  <c:v>35.0</c:v>
                </c:pt>
                <c:pt idx="3">
                  <c:v>35.0</c:v>
                </c:pt>
                <c:pt idx="4">
                  <c:v>28.0</c:v>
                </c:pt>
              </c:numCache>
            </c:numRef>
          </c:xVal>
          <c:yVal>
            <c:numRef>
              <c:f>'Sport Cruiser WB Calculator'!$W$5:$W$9</c:f>
              <c:numCache>
                <c:formatCode>0</c:formatCode>
                <c:ptCount val="5"/>
                <c:pt idx="0">
                  <c:v>880.0</c:v>
                </c:pt>
                <c:pt idx="1">
                  <c:v>1320.0</c:v>
                </c:pt>
                <c:pt idx="2">
                  <c:v>1320.0</c:v>
                </c:pt>
                <c:pt idx="3">
                  <c:v>880.0</c:v>
                </c:pt>
                <c:pt idx="4">
                  <c:v>880.0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A7B-4B65-A698-3E8C8026EAE3}"/>
            </c:ext>
          </c:extLst>
        </c:ser>
        <c:ser>
          <c:idx val="2"/>
          <c:order val="1"/>
          <c:tx>
            <c:v>W&amp;B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layout/>
              <c:tx>
                <c:strRef>
                  <c:f>'Sport Cruiser WB Calculator'!$U$20</c:f>
                  <c:strCache>
                    <c:ptCount val="1"/>
                    <c:pt idx="0">
                      <c:v>Takeoff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{6E4C9055-8C5B-4923-A951-E9506052BCC6}</c15:txfldGUID>
                      <c15:f>'Sport Cruiser WB Calculator'!$U$20</c15:f>
                      <c15:dlblFieldTableCache>
                        <c:ptCount val="1"/>
                        <c:pt idx="0">
                          <c:v>Takeoff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FA7B-4B65-A698-3E8C8026EAE3}"/>
                </c:ext>
              </c:extLst>
            </c:dLbl>
            <c:dLbl>
              <c:idx val="1"/>
              <c:layout/>
              <c:tx>
                <c:strRef>
                  <c:f>'Sport Cruiser WB Calculator'!$U$21</c:f>
                  <c:strCache>
                    <c:ptCount val="1"/>
                    <c:pt idx="0">
                      <c:v>Landing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{EFF05BAB-6A39-47D1-818C-5276285D2A5B}</c15:txfldGUID>
                      <c15:f>'Sport Cruiser WB Calculator'!$U$21</c15:f>
                      <c15:dlblFieldTableCache>
                        <c:ptCount val="1"/>
                        <c:pt idx="0">
                          <c:v>Landing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FA7B-4B65-A698-3E8C8026EA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'Sport Cruiser WB Calculator'!$V$20:$V$21</c:f>
              <c:numCache>
                <c:formatCode>0.00</c:formatCode>
                <c:ptCount val="2"/>
                <c:pt idx="0">
                  <c:v>32.06304434625007</c:v>
                </c:pt>
                <c:pt idx="1">
                  <c:v>32.62630403624543</c:v>
                </c:pt>
              </c:numCache>
            </c:numRef>
          </c:xVal>
          <c:yVal>
            <c:numRef>
              <c:f>'Sport Cruiser WB Calculator'!$W$20:$W$21</c:f>
              <c:numCache>
                <c:formatCode>0</c:formatCode>
                <c:ptCount val="2"/>
                <c:pt idx="0">
                  <c:v>1318.0</c:v>
                </c:pt>
                <c:pt idx="1">
                  <c:v>1282.0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A7B-4B65-A698-3E8C8026EAE3}"/>
            </c:ext>
          </c:extLst>
        </c:ser>
        <c:dLbls>
          <c:dLblPos val="r"/>
          <c:showLegendKey val="0"/>
          <c:showVal val="1"/>
          <c:showCatName val="0"/>
          <c:showSerName val="0"/>
          <c:showPercent val="0"/>
          <c:showBubbleSize val="0"/>
        </c:dLbls>
        <c:axId val="2133578872"/>
        <c:axId val="-2122549368"/>
      </c:scatterChart>
      <c:valAx>
        <c:axId val="2133578872"/>
        <c:scaling>
          <c:orientation val="minMax"/>
          <c:max val="36.0"/>
          <c:min val="27.0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Center of Gravity (% MAC)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2549368"/>
        <c:crosses val="autoZero"/>
        <c:crossBetween val="midCat"/>
      </c:valAx>
      <c:valAx>
        <c:axId val="-2122549368"/>
        <c:scaling>
          <c:orientation val="minMax"/>
          <c:max val="1500.0"/>
          <c:min val="800.0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Weight (lb)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3578872"/>
        <c:crosses val="autoZero"/>
        <c:crossBetween val="midCat"/>
        <c:minorUnit val="20.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1</xdr:row>
      <xdr:rowOff>57150</xdr:rowOff>
    </xdr:from>
    <xdr:to>
      <xdr:col>17</xdr:col>
      <xdr:colOff>438150</xdr:colOff>
      <xdr:row>33</xdr:row>
      <xdr:rowOff>47624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C285D3F9-5CDA-476E-8B4D-D5E9D7BB3F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W33"/>
  <sheetViews>
    <sheetView showGridLines="0" tabSelected="1" workbookViewId="0">
      <selection activeCell="D11" sqref="D11"/>
    </sheetView>
  </sheetViews>
  <sheetFormatPr baseColWidth="10" defaultColWidth="8.83203125" defaultRowHeight="12" x14ac:dyDescent="0"/>
  <cols>
    <col min="1" max="1" width="28.83203125" style="1" customWidth="1"/>
    <col min="2" max="2" width="11.6640625" style="1" customWidth="1"/>
    <col min="3" max="3" width="2.1640625" style="1" customWidth="1"/>
    <col min="4" max="4" width="11.6640625" style="1" customWidth="1"/>
    <col min="5" max="5" width="2.1640625" style="1" customWidth="1"/>
    <col min="6" max="6" width="7.83203125" style="1" customWidth="1"/>
    <col min="7" max="7" width="11.6640625" style="1" customWidth="1"/>
    <col min="8" max="16384" width="8.83203125" style="1"/>
  </cols>
  <sheetData>
    <row r="2" spans="1:23">
      <c r="A2" s="2" t="s">
        <v>21</v>
      </c>
      <c r="B2" s="2"/>
      <c r="U2" s="1" t="s">
        <v>20</v>
      </c>
    </row>
    <row r="3" spans="1:23" ht="13" thickBot="1">
      <c r="A3" s="2"/>
    </row>
    <row r="4" spans="1:23" ht="12.75" customHeight="1">
      <c r="B4" s="30" t="s">
        <v>9</v>
      </c>
      <c r="C4" s="31"/>
      <c r="D4" s="31"/>
      <c r="E4" s="31"/>
      <c r="F4" s="32"/>
      <c r="U4" s="1" t="s">
        <v>19</v>
      </c>
      <c r="V4" s="1" t="s">
        <v>18</v>
      </c>
      <c r="W4" s="1" t="s">
        <v>17</v>
      </c>
    </row>
    <row r="5" spans="1:23" ht="12.75" customHeight="1" thickBot="1">
      <c r="B5" s="33"/>
      <c r="C5" s="34"/>
      <c r="D5" s="34"/>
      <c r="E5" s="34"/>
      <c r="F5" s="35"/>
      <c r="V5" s="23">
        <v>28</v>
      </c>
      <c r="W5" s="24">
        <v>880</v>
      </c>
    </row>
    <row r="6" spans="1:23" ht="12.75" customHeight="1" thickBot="1">
      <c r="B6" s="36" t="s">
        <v>10</v>
      </c>
      <c r="C6" s="36"/>
      <c r="D6" s="36"/>
      <c r="E6" s="2"/>
      <c r="F6" s="3" t="s">
        <v>11</v>
      </c>
      <c r="G6" s="3" t="s">
        <v>12</v>
      </c>
      <c r="V6" s="23">
        <v>28</v>
      </c>
      <c r="W6" s="24">
        <v>1320</v>
      </c>
    </row>
    <row r="7" spans="1:23" ht="12.75" customHeight="1" thickBot="1">
      <c r="A7" s="2" t="s">
        <v>0</v>
      </c>
      <c r="B7" s="37">
        <v>880</v>
      </c>
      <c r="C7" s="38"/>
      <c r="D7" s="39"/>
      <c r="F7" s="17">
        <v>17.02</v>
      </c>
      <c r="G7" s="18">
        <f>(B7*F7)</f>
        <v>14977.6</v>
      </c>
      <c r="V7" s="23">
        <v>35</v>
      </c>
      <c r="W7" s="24">
        <v>1320</v>
      </c>
    </row>
    <row r="8" spans="1:23" ht="12.75" customHeight="1" thickBot="1">
      <c r="A8" s="2" t="s">
        <v>25</v>
      </c>
      <c r="B8" s="16">
        <v>18</v>
      </c>
      <c r="D8" s="11">
        <f>B8*6</f>
        <v>108</v>
      </c>
      <c r="F8" s="19">
        <v>7.09</v>
      </c>
      <c r="G8" s="20">
        <f>(D8*F8)</f>
        <v>765.72</v>
      </c>
      <c r="V8" s="23">
        <v>35</v>
      </c>
      <c r="W8" s="24">
        <v>880</v>
      </c>
    </row>
    <row r="9" spans="1:23" ht="12.75" customHeight="1" thickBot="1">
      <c r="A9" s="2" t="s">
        <v>27</v>
      </c>
      <c r="B9" s="4">
        <v>175</v>
      </c>
      <c r="D9" s="10"/>
      <c r="F9" s="14">
        <v>27.56</v>
      </c>
      <c r="G9" s="20">
        <f t="shared" ref="G9:G13" si="0">(B9*F9)</f>
        <v>4823</v>
      </c>
      <c r="V9" s="23">
        <v>28</v>
      </c>
      <c r="W9" s="24">
        <v>880</v>
      </c>
    </row>
    <row r="10" spans="1:23" ht="12.75" customHeight="1" thickBot="1">
      <c r="A10" s="2" t="s">
        <v>28</v>
      </c>
      <c r="B10" s="4">
        <v>150</v>
      </c>
      <c r="F10" s="14">
        <v>27.56</v>
      </c>
      <c r="G10" s="20">
        <f t="shared" si="0"/>
        <v>4134</v>
      </c>
      <c r="V10" s="22"/>
      <c r="W10" s="10"/>
    </row>
    <row r="11" spans="1:23" ht="12.75" customHeight="1" thickBot="1">
      <c r="A11" s="2" t="s">
        <v>26</v>
      </c>
      <c r="B11" s="4">
        <v>5</v>
      </c>
      <c r="F11" s="14">
        <v>51.58</v>
      </c>
      <c r="G11" s="20">
        <f t="shared" si="0"/>
        <v>257.89999999999998</v>
      </c>
      <c r="V11" s="22"/>
      <c r="W11" s="10"/>
    </row>
    <row r="12" spans="1:23" ht="12.75" customHeight="1" thickBot="1">
      <c r="A12" s="2" t="s">
        <v>23</v>
      </c>
      <c r="B12" s="4">
        <v>0</v>
      </c>
      <c r="F12" s="19">
        <v>23.62</v>
      </c>
      <c r="G12" s="20">
        <f t="shared" si="0"/>
        <v>0</v>
      </c>
      <c r="V12" s="22"/>
      <c r="W12" s="10"/>
    </row>
    <row r="13" spans="1:23" ht="12.75" customHeight="1" thickBot="1">
      <c r="A13" s="2" t="s">
        <v>24</v>
      </c>
      <c r="B13" s="4">
        <v>0</v>
      </c>
      <c r="F13" s="15">
        <v>23.62</v>
      </c>
      <c r="G13" s="21">
        <f t="shared" si="0"/>
        <v>0</v>
      </c>
      <c r="V13" s="22"/>
      <c r="W13" s="10"/>
    </row>
    <row r="14" spans="1:23" ht="12.75" customHeight="1">
      <c r="V14" s="22"/>
      <c r="W14" s="10"/>
    </row>
    <row r="15" spans="1:23" ht="12.75" customHeight="1" thickBot="1">
      <c r="A15" s="2" t="s">
        <v>1</v>
      </c>
      <c r="B15" s="5">
        <v>0.5</v>
      </c>
      <c r="D15" s="11"/>
      <c r="V15" s="22"/>
      <c r="W15" s="10"/>
    </row>
    <row r="16" spans="1:23" ht="12.75" customHeight="1" thickBot="1">
      <c r="A16" s="2" t="s">
        <v>29</v>
      </c>
      <c r="B16" s="6">
        <v>3.7</v>
      </c>
      <c r="D16" s="55" t="s">
        <v>16</v>
      </c>
      <c r="E16" s="56"/>
      <c r="F16" s="56"/>
      <c r="G16" s="57"/>
      <c r="V16" s="22"/>
      <c r="W16" s="10"/>
    </row>
    <row r="17" spans="1:23" ht="12.75" customHeight="1" thickBot="1">
      <c r="D17" s="46" t="s">
        <v>15</v>
      </c>
      <c r="E17" s="47"/>
      <c r="F17" s="47"/>
      <c r="G17" s="48"/>
      <c r="V17" s="22"/>
      <c r="W17" s="10"/>
    </row>
    <row r="18" spans="1:23" ht="12.75" customHeight="1" thickBot="1">
      <c r="A18" s="2" t="s">
        <v>2</v>
      </c>
      <c r="B18" s="7">
        <v>1.2</v>
      </c>
      <c r="D18" s="49"/>
      <c r="E18" s="50"/>
      <c r="F18" s="50"/>
      <c r="G18" s="51"/>
      <c r="V18" s="22"/>
      <c r="W18" s="10"/>
    </row>
    <row r="19" spans="1:23" ht="12.75" customHeight="1" thickBot="1">
      <c r="A19" s="2" t="s">
        <v>3</v>
      </c>
      <c r="B19" s="8">
        <v>5</v>
      </c>
      <c r="D19" s="52"/>
      <c r="E19" s="53"/>
      <c r="F19" s="53"/>
      <c r="G19" s="54"/>
      <c r="V19" s="22"/>
      <c r="W19" s="10"/>
    </row>
    <row r="20" spans="1:23" ht="12.75" customHeight="1">
      <c r="A20" s="2" t="s">
        <v>4</v>
      </c>
      <c r="B20" s="9">
        <f>B18*B19</f>
        <v>6</v>
      </c>
      <c r="D20" s="11">
        <f>B20*6</f>
        <v>36</v>
      </c>
      <c r="U20" s="1" t="str">
        <f>A24</f>
        <v>Takeoff</v>
      </c>
      <c r="V20" s="23">
        <f>D24</f>
        <v>32.063044346250074</v>
      </c>
      <c r="W20" s="24">
        <f>B24</f>
        <v>1318</v>
      </c>
    </row>
    <row r="21" spans="1:23" ht="12.75" customHeight="1" thickBot="1">
      <c r="A21" s="2" t="s">
        <v>32</v>
      </c>
      <c r="B21" s="12">
        <f>B8-B15-B16</f>
        <v>13.8</v>
      </c>
      <c r="D21" s="11"/>
      <c r="U21" s="1" t="str">
        <f>A25</f>
        <v>Landing</v>
      </c>
      <c r="V21" s="23">
        <f>D25</f>
        <v>32.626304036245429</v>
      </c>
      <c r="W21" s="24">
        <f>B25</f>
        <v>1282</v>
      </c>
    </row>
    <row r="22" spans="1:23" ht="12.75" customHeight="1">
      <c r="A22" s="2"/>
      <c r="B22" s="12"/>
      <c r="D22" s="11"/>
      <c r="F22" s="46" t="s">
        <v>30</v>
      </c>
      <c r="G22" s="48"/>
    </row>
    <row r="23" spans="1:23" ht="12.75" customHeight="1">
      <c r="A23" s="2"/>
      <c r="B23" s="3" t="s">
        <v>10</v>
      </c>
      <c r="C23" s="3"/>
      <c r="D23" s="3" t="s">
        <v>22</v>
      </c>
      <c r="F23" s="49"/>
      <c r="G23" s="51"/>
    </row>
    <row r="24" spans="1:23" ht="12.75" customHeight="1">
      <c r="A24" s="26" t="s">
        <v>13</v>
      </c>
      <c r="B24" s="11">
        <f>B7+D8+SUM(B9:B13)</f>
        <v>1318</v>
      </c>
      <c r="C24" s="13"/>
      <c r="D24" s="25">
        <f>(SUM(G7:G13)/B24)*(100/59.06)</f>
        <v>32.063044346250074</v>
      </c>
      <c r="F24" s="49"/>
      <c r="G24" s="51"/>
    </row>
    <row r="25" spans="1:23" ht="12.75" customHeight="1">
      <c r="A25" s="26" t="s">
        <v>14</v>
      </c>
      <c r="B25" s="11">
        <f>B7+(D8-D20)+SUM(B9:B13)</f>
        <v>1282</v>
      </c>
      <c r="D25" s="25">
        <f>((SUM(G7:G13)/B25)-((D20*F8)/B25))*(100/59.06)</f>
        <v>32.626304036245429</v>
      </c>
      <c r="F25" s="49"/>
      <c r="G25" s="51"/>
    </row>
    <row r="26" spans="1:23" ht="12.75" customHeight="1">
      <c r="F26" s="49"/>
      <c r="G26" s="51"/>
    </row>
    <row r="27" spans="1:23" ht="12.75" customHeight="1" thickBot="1">
      <c r="F27" s="52"/>
      <c r="G27" s="54"/>
    </row>
    <row r="28" spans="1:23" ht="12.75" customHeight="1"/>
    <row r="29" spans="1:23" ht="12.75" customHeight="1" thickBot="1">
      <c r="B29" s="58" t="s">
        <v>31</v>
      </c>
      <c r="C29" s="58"/>
      <c r="D29" s="58"/>
    </row>
    <row r="30" spans="1:23" ht="12.75" customHeight="1">
      <c r="A30" s="26" t="s">
        <v>5</v>
      </c>
      <c r="B30" s="59">
        <v>1320</v>
      </c>
      <c r="C30" s="60"/>
      <c r="D30" s="61"/>
    </row>
    <row r="31" spans="1:23" ht="12.75" customHeight="1">
      <c r="A31" s="26" t="s">
        <v>6</v>
      </c>
      <c r="B31" s="40">
        <f>B7</f>
        <v>880</v>
      </c>
      <c r="C31" s="41"/>
      <c r="D31" s="42"/>
    </row>
    <row r="32" spans="1:23" ht="12.75" customHeight="1">
      <c r="A32" s="26" t="s">
        <v>8</v>
      </c>
      <c r="B32" s="43">
        <v>28</v>
      </c>
      <c r="C32" s="44"/>
      <c r="D32" s="45"/>
    </row>
    <row r="33" spans="1:4" ht="12.75" customHeight="1" thickBot="1">
      <c r="A33" s="26" t="s">
        <v>7</v>
      </c>
      <c r="B33" s="27">
        <v>35</v>
      </c>
      <c r="C33" s="28"/>
      <c r="D33" s="29"/>
    </row>
  </sheetData>
  <mergeCells count="11">
    <mergeCell ref="B33:D33"/>
    <mergeCell ref="B4:F5"/>
    <mergeCell ref="B6:D6"/>
    <mergeCell ref="B7:D7"/>
    <mergeCell ref="B31:D31"/>
    <mergeCell ref="B32:D32"/>
    <mergeCell ref="D17:G19"/>
    <mergeCell ref="F22:G27"/>
    <mergeCell ref="D16:G16"/>
    <mergeCell ref="B29:D29"/>
    <mergeCell ref="B30:D30"/>
  </mergeCells>
  <conditionalFormatting sqref="B20">
    <cfRule type="cellIs" dxfId="11" priority="19" operator="greaterThan">
      <formula>$B$21</formula>
    </cfRule>
    <cfRule type="cellIs" dxfId="10" priority="1" operator="lessThanOrEqual">
      <formula>$B$21</formula>
    </cfRule>
  </conditionalFormatting>
  <conditionalFormatting sqref="B25">
    <cfRule type="cellIs" dxfId="9" priority="13" operator="greaterThan">
      <formula>$B$30</formula>
    </cfRule>
    <cfRule type="cellIs" dxfId="8" priority="15" operator="lessThanOrEqual">
      <formula>$B$30</formula>
    </cfRule>
  </conditionalFormatting>
  <conditionalFormatting sqref="B24">
    <cfRule type="cellIs" dxfId="7" priority="10" operator="greaterThan">
      <formula>$B$30</formula>
    </cfRule>
    <cfRule type="cellIs" dxfId="6" priority="12" operator="lessThanOrEqual">
      <formula>$B$30</formula>
    </cfRule>
  </conditionalFormatting>
  <conditionalFormatting sqref="D24">
    <cfRule type="cellIs" dxfId="5" priority="6" stopIfTrue="1" operator="lessThan">
      <formula>$B$32</formula>
    </cfRule>
    <cfRule type="cellIs" dxfId="4" priority="7" operator="greaterThan">
      <formula>$B$33</formula>
    </cfRule>
    <cfRule type="cellIs" dxfId="3" priority="8" operator="between">
      <formula>$B$32</formula>
      <formula>$B$33</formula>
    </cfRule>
  </conditionalFormatting>
  <conditionalFormatting sqref="D25">
    <cfRule type="cellIs" dxfId="2" priority="2" stopIfTrue="1" operator="lessThan">
      <formula>$B$32</formula>
    </cfRule>
    <cfRule type="cellIs" dxfId="1" priority="3" operator="greaterThan">
      <formula>$B$33</formula>
    </cfRule>
    <cfRule type="cellIs" dxfId="0" priority="4" operator="between">
      <formula>$B$32</formula>
      <formula>$B$33</formula>
    </cfRule>
  </conditionalFormatting>
  <pageMargins left="0.25" right="0.25" top="0.75" bottom="0.75" header="0.3" footer="0.3"/>
  <ignoredErrors>
    <ignoredError sqref="G8" formula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Sport Cruiser WB Calculator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Elizabeth Brassaw</cp:lastModifiedBy>
  <cp:lastPrinted>2018-06-08T01:42:33Z</cp:lastPrinted>
  <dcterms:created xsi:type="dcterms:W3CDTF">2018-06-03T16:15:33Z</dcterms:created>
  <dcterms:modified xsi:type="dcterms:W3CDTF">2018-09-06T15:04:31Z</dcterms:modified>
</cp:coreProperties>
</file>